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Interactive Appraisal" sheetId="1" state="visible" r:id="rId2"/>
    <sheet name="My Properties Portfolio" sheetId="2" state="visible" r:id="rId3"/>
    <sheet name="Reference Data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<sst xmlns="http://schemas.openxmlformats.org/spreadsheetml/2006/main" count="149" uniqueCount="111">
  <si>
    <t xml:space="preserve">NC HIGH COUNTRY 2026 PROPERTY WEATHER &amp; INSURANCE PORTAL</t>
  </si>
  <si>
    <t xml:space="preserve">An Interactive Property Assessment &amp; Underwriting Guide  |  Realty ONE Group Results</t>
  </si>
  <si>
    <t xml:space="preserve">1. CHOOSE PROPERTY &amp; POLICY PROFILE</t>
  </si>
  <si>
    <t xml:space="preserve">2. ESTIMATED 2026 HOMEOWNERS INSURANCE</t>
  </si>
  <si>
    <t xml:space="preserve">Property Street Address:</t>
  </si>
  <si>
    <t xml:space="preserve">100 Beech Mountain Pkwy</t>
  </si>
  <si>
    <t xml:space="preserve">Base Annual Premium (2026):</t>
  </si>
  <si>
    <t xml:space="preserve">Average county homeowners premium</t>
  </si>
  <si>
    <t xml:space="preserve">Select High Country County:</t>
  </si>
  <si>
    <t xml:space="preserve">Watauga</t>
  </si>
  <si>
    <t xml:space="preserve">Approved 2026 Rate Trend:</t>
  </si>
  <si>
    <t xml:space="preserve">Approved county base rate change</t>
  </si>
  <si>
    <t xml:space="preserve">Home Occupancy Type:</t>
  </si>
  <si>
    <t xml:space="preserve">Primary Residence</t>
  </si>
  <si>
    <t xml:space="preserve">Oct 2026 Second-Home Surcharge:</t>
  </si>
  <si>
    <t xml:space="preserve">5% surcharge on secondary homes</t>
  </si>
  <si>
    <t xml:space="preserve">Target Purchase Month (2026):</t>
  </si>
  <si>
    <t xml:space="preserve">July</t>
  </si>
  <si>
    <t xml:space="preserve">Estimated Total 2026 Premium:</t>
  </si>
  <si>
    <t xml:space="preserve">Estimated Monthly Insurance:</t>
  </si>
  <si>
    <t xml:space="preserve">Estimated monthly equivalent</t>
  </si>
  <si>
    <t xml:space="preserve">3. LOCAL WEATHER &amp; NCRC RESIDENTIAL BUILDING CODE CRITERIA</t>
  </si>
  <si>
    <t xml:space="preserve">Typical Elevation Band:</t>
  </si>
  <si>
    <t xml:space="preserve">Annual Snowfall Est:</t>
  </si>
  <si>
    <t xml:space="preserve">Elevational snow averages</t>
  </si>
  <si>
    <t xml:space="preserve">Ground Snow Load Code:</t>
  </si>
  <si>
    <t xml:space="preserve">January Daily Mean:</t>
  </si>
  <si>
    <t xml:space="preserve">Winter temperature baseline</t>
  </si>
  <si>
    <t xml:space="preserve">Structural Code Requirement:</t>
  </si>
  <si>
    <t xml:space="preserve">Helene 3-Day Rainfall Risk:</t>
  </si>
  <si>
    <t xml:space="preserve">Hurricane Helene actuals (Sept 2024)</t>
  </si>
  <si>
    <t xml:space="preserve">4. REAL ESTATE SEASONALITY &amp; MARKET TIMING BRIEF</t>
  </si>
  <si>
    <t xml:space="preserve">Seasonal Market Takeaway:</t>
  </si>
  <si>
    <t xml:space="preserve">Est. Regional Closed Sales:</t>
  </si>
  <si>
    <t xml:space="preserve">Expected transactions in month</t>
  </si>
  <si>
    <t xml:space="preserve">Est. Regional Median Price:</t>
  </si>
  <si>
    <t xml:space="preserve">Market pricing baseline</t>
  </si>
  <si>
    <t xml:space="preserve">MY REAL ESTATE PORTFOLIO &amp; PROPERTY EVALUATION LOG</t>
  </si>
  <si>
    <t xml:space="preserve">Compare prospective properties side-by-side. Update County, Occupancy, and Target Month to dynamically compute weather and insurance metrics.</t>
  </si>
  <si>
    <t xml:space="preserve">Property Nickname</t>
  </si>
  <si>
    <t xml:space="preserve">Property Street Address</t>
  </si>
  <si>
    <t xml:space="preserve">County</t>
  </si>
  <si>
    <t xml:space="preserve">Occupancy Type</t>
  </si>
  <si>
    <t xml:space="preserve">Target Month</t>
  </si>
  <si>
    <t xml:space="preserve">Est. 2026 Annual Premium</t>
  </si>
  <si>
    <t xml:space="preserve">Est. Monthly Insurance</t>
  </si>
  <si>
    <t xml:space="preserve">Typical Elevation Band</t>
  </si>
  <si>
    <t xml:space="preserve">Ground Snow Load Code</t>
  </si>
  <si>
    <t xml:space="preserve">NCRC Structural Design Code</t>
  </si>
  <si>
    <t xml:space="preserve">Helene Rainfall Risk</t>
  </si>
  <si>
    <t xml:space="preserve">Sunset Ridge Cabin</t>
  </si>
  <si>
    <t xml:space="preserve">104 Maple Dr, Banner Elk</t>
  </si>
  <si>
    <t xml:space="preserve">Avery</t>
  </si>
  <si>
    <t xml:space="preserve">Second Home / Rental</t>
  </si>
  <si>
    <t xml:space="preserve">Boone Creekside Manor</t>
  </si>
  <si>
    <t xml:space="preserve">210 River Rd, Boone</t>
  </si>
  <si>
    <t xml:space="preserve">April</t>
  </si>
  <si>
    <t xml:space="preserve">Ashe Meadow Retreat</t>
  </si>
  <si>
    <t xml:space="preserve">503 Ridgeview Ln, West Jefferson</t>
  </si>
  <si>
    <t xml:space="preserve">Ashe</t>
  </si>
  <si>
    <t xml:space="preserve">June</t>
  </si>
  <si>
    <t xml:space="preserve">Alleghany High Crest</t>
  </si>
  <si>
    <t xml:space="preserve">15 Lookout Point, Sparta</t>
  </si>
  <si>
    <t xml:space="preserve">Alleghany</t>
  </si>
  <si>
    <t xml:space="preserve">January</t>
  </si>
  <si>
    <t xml:space="preserve">NC HIGH COUNTRY 2026 PROPERTY VALUATION REFERENCE DATA</t>
  </si>
  <si>
    <t xml:space="preserve">1. 2026 COUNTY HOMEOWNERS INSURANCE PREMIUMS</t>
  </si>
  <si>
    <t xml:space="preserve">2026 Average Annual Premium</t>
  </si>
  <si>
    <t xml:space="preserve">Approved Rate Change</t>
  </si>
  <si>
    <t xml:space="preserve">NC State Average</t>
  </si>
  <si>
    <t xml:space="preserve">2. REGIONAL WEATHER &amp; NCRC RESIDENTIAL BUILDING CODE CRITERIA</t>
  </si>
  <si>
    <t xml:space="preserve">Ground Snow Load</t>
  </si>
  <si>
    <t xml:space="preserve">Structural Code Requirement</t>
  </si>
  <si>
    <t xml:space="preserve">Annual Snowfall (Est.)</t>
  </si>
  <si>
    <t xml:space="preserve">January Daily Mean</t>
  </si>
  <si>
    <t xml:space="preserve">Below 3,000 ft</t>
  </si>
  <si>
    <t xml:space="preserve">15 psf</t>
  </si>
  <si>
    <t xml:space="preserve">Standard NCRC Prescriptive Tables</t>
  </si>
  <si>
    <t xml:space="preserve">~15-20 in</t>
  </si>
  <si>
    <t xml:space="preserve">~33°F</t>
  </si>
  <si>
    <t xml:space="preserve">~14.0 in (Est. Peak)</t>
  </si>
  <si>
    <t xml:space="preserve">3,000–4,000 ft</t>
  </si>
  <si>
    <t xml:space="preserve">25 psf</t>
  </si>
  <si>
    <t xml:space="preserve">ASCE 7 Site-Specific Analysis (R301.1.3)</t>
  </si>
  <si>
    <t xml:space="preserve">~20 in</t>
  </si>
  <si>
    <t xml:space="preserve">~32°F</t>
  </si>
  <si>
    <t xml:space="preserve">17.01 in (Laurel Springs)</t>
  </si>
  <si>
    <t xml:space="preserve">25.6 in (Boone)</t>
  </si>
  <si>
    <t xml:space="preserve">31.5°F (Boone)</t>
  </si>
  <si>
    <t xml:space="preserve">16.67 in (Boone 1 SE)</t>
  </si>
  <si>
    <t xml:space="preserve">Above 4,000 ft</t>
  </si>
  <si>
    <t xml:space="preserve">35 psf</t>
  </si>
  <si>
    <t xml:space="preserve">Engineer-Stamped Plans &amp; Ice Barrier</t>
  </si>
  <si>
    <t xml:space="preserve">46.3 in (Highlands)</t>
  </si>
  <si>
    <t xml:space="preserve">27.4°F (Beech Mtn)</t>
  </si>
  <si>
    <t xml:space="preserve">14.0-18.0 in (Grandfather)</t>
  </si>
  <si>
    <t xml:space="preserve">3. 2026 HIGH COUNTRY MONTHLY SALES STATISTICS</t>
  </si>
  <si>
    <t xml:space="preserve">Month</t>
  </si>
  <si>
    <t xml:space="preserve">Closed Sales</t>
  </si>
  <si>
    <t xml:space="preserve">Median Sale Price</t>
  </si>
  <si>
    <t xml:space="preserve">Buyer Takeaway Advice</t>
  </si>
  <si>
    <t xml:space="preserve">Softest prices; fewest choices</t>
  </si>
  <si>
    <t xml:space="preserve">February</t>
  </si>
  <si>
    <t xml:space="preserve">Motivated sellers; inspection risk</t>
  </si>
  <si>
    <t xml:space="preserve">March</t>
  </si>
  <si>
    <t xml:space="preserve">Inventory begins climbing</t>
  </si>
  <si>
    <t xml:space="preserve">Best inspection weather</t>
  </si>
  <si>
    <t xml:space="preserve">May</t>
  </si>
  <si>
    <t xml:space="preserve">Full selection returns</t>
  </si>
  <si>
    <t xml:space="preserve">Peak median; strong competition</t>
  </si>
  <si>
    <t xml:space="preserve">Highest closing volume of the year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</si>
</sst>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"/>
    <numFmt numFmtId="166" formatCode="0.0%"/>
    <numFmt numFmtId="167" formatCode="General"/>
    <numFmt numFmtId="168" formatCode="#,##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Calibri"/>
      <family val="0"/>
      <charset val="1"/>
    </font>
    <font>
      <i val="true"/>
      <sz val="9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1"/>
      <name val="Calibri"/>
      <family val="0"/>
      <charset val="1"/>
    </font>
    <font>
      <sz val="11"/>
      <name val="Calibri"/>
      <family val="0"/>
      <charset val="1"/>
    </font>
    <font>
      <b val="true"/>
      <sz val="10"/>
      <color rgb="FFFFFFFF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12233"/>
        <bgColor rgb="FF1B365D"/>
      </patternFill>
    </fill>
    <fill>
      <patternFill patternType="solid">
        <fgColor rgb="FF2F5496"/>
        <bgColor rgb="FF1B365D"/>
      </patternFill>
    </fill>
    <fill>
      <patternFill patternType="solid">
        <fgColor rgb="FFDCE6F1"/>
        <bgColor rgb="FFE2EFDA"/>
      </patternFill>
    </fill>
    <fill>
      <patternFill patternType="solid">
        <fgColor rgb="FFE2EFDA"/>
        <bgColor rgb="FFDCE6F1"/>
      </patternFill>
    </fill>
    <fill>
      <patternFill patternType="solid">
        <fgColor rgb="FF1B365D"/>
        <bgColor rgb="FF112233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 diagonalUp="false" diagonalDown="false">
      <left style="thin">
        <color rgb="FFD3D3D3"/>
      </left>
      <right style="thin">
        <color rgb="FFD3D3D3"/>
      </right>
      <top style="thin">
        <color rgb="FFD3D3D3"/>
      </top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8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8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8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1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B365D"/>
      <rgbColor rgb="FF339966"/>
      <rgbColor rgb="FF003300"/>
      <rgbColor rgb="FF333300"/>
      <rgbColor rgb="FF993300"/>
      <rgbColor rgb="FF993366"/>
      <rgbColor rgb="FF2F5496"/>
      <rgbColor rgb="FF1122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5"/>
    <col collapsed="false" customWidth="true" hidden="false" outlineLevel="0" max="3" min="3" style="0" width="32"/>
    <col collapsed="false" customWidth="true" hidden="false" outlineLevel="0" max="4" min="4" style="0" width="4"/>
    <col collapsed="false" customWidth="true" hidden="false" outlineLevel="0" max="5" min="5" style="0" width="32"/>
    <col collapsed="false" customWidth="true" hidden="false" outlineLevel="0" max="6" min="6" style="0" width="20"/>
    <col collapsed="false" customWidth="true" hidden="false" outlineLevel="0" max="7" min="7" style="0" width="35"/>
  </cols>
  <sheetData>
    <row r="1" customFormat="false" ht="42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  <row r="4" customFormat="false" ht="24.75" hidden="false" customHeight="true" outlineLevel="0" collapsed="false">
      <c r="B4" s="3" t="s">
        <v>2</v>
      </c>
      <c r="C4" s="3"/>
      <c r="E4" s="3" t="s">
        <v>3</v>
      </c>
      <c r="F4" s="3"/>
      <c r="G4" s="3"/>
    </row>
    <row r="5" customFormat="false" ht="21.75" hidden="false" customHeight="true" outlineLevel="0" collapsed="false">
      <c r="B5" s="4" t="s">
        <v>4</v>
      </c>
      <c r="C5" s="5" t="s">
        <v>5</v>
      </c>
      <c r="E5" s="4" t="s">
        <v>6</v>
      </c>
      <c r="F5" s="6" t="n">
        <f aca="false">VLOOKUP(C6, 'Reference Data'!$A$5:$D$8, 2, FALSE())</f>
        <v>2040</v>
      </c>
      <c r="G5" s="7" t="s">
        <v>7</v>
      </c>
    </row>
    <row r="6" customFormat="false" ht="21.75" hidden="false" customHeight="true" outlineLevel="0" collapsed="false">
      <c r="B6" s="4" t="s">
        <v>8</v>
      </c>
      <c r="C6" s="5" t="s">
        <v>9</v>
      </c>
      <c r="E6" s="4" t="s">
        <v>10</v>
      </c>
      <c r="F6" s="8" t="n">
        <f aca="false">VLOOKUP(C6, 'Reference Data'!$A$5:$D$8, 3, FALSE())</f>
        <v>0.045</v>
      </c>
      <c r="G6" s="7" t="s">
        <v>11</v>
      </c>
    </row>
    <row r="7" customFormat="false" ht="21.75" hidden="false" customHeight="true" outlineLevel="0" collapsed="false">
      <c r="B7" s="4" t="s">
        <v>12</v>
      </c>
      <c r="C7" s="5" t="s">
        <v>13</v>
      </c>
      <c r="E7" s="4" t="s">
        <v>14</v>
      </c>
      <c r="F7" s="6" t="n">
        <f aca="false">IF(C7="Second Home / Rental", F5*0.05, 0)</f>
        <v>0</v>
      </c>
      <c r="G7" s="7" t="s">
        <v>15</v>
      </c>
    </row>
    <row r="8" customFormat="false" ht="21.75" hidden="false" customHeight="true" outlineLevel="0" collapsed="false">
      <c r="B8" s="4" t="s">
        <v>16</v>
      </c>
      <c r="C8" s="5" t="s">
        <v>17</v>
      </c>
      <c r="E8" s="4" t="s">
        <v>18</v>
      </c>
      <c r="F8" s="6" t="n">
        <f aca="false">F5+F7</f>
        <v>2040</v>
      </c>
      <c r="G8" s="7" t="str">
        <f aca="false">IF(F8&lt;'Reference Data'!$D$5, "SAVINGS OF " &amp; TEXT('Reference Data'!$D$5-F8, "$#,##0") &amp; " vs NC Avg", "ABOVE NC Avg")</f>
        <v>SAVINGS OF $326 vs NC Avg</v>
      </c>
    </row>
    <row r="9" customFormat="false" ht="21.75" hidden="false" customHeight="true" outlineLevel="0" collapsed="false">
      <c r="E9" s="4" t="s">
        <v>19</v>
      </c>
      <c r="F9" s="6" t="n">
        <f aca="false">F8/12</f>
        <v>170</v>
      </c>
      <c r="G9" s="7" t="s">
        <v>20</v>
      </c>
    </row>
    <row r="11" customFormat="false" ht="24.75" hidden="false" customHeight="true" outlineLevel="0" collapsed="false">
      <c r="B11" s="3" t="s">
        <v>21</v>
      </c>
      <c r="C11" s="3"/>
      <c r="D11" s="3"/>
      <c r="E11" s="3"/>
      <c r="F11" s="3"/>
      <c r="G11" s="3"/>
    </row>
    <row r="12" customFormat="false" ht="21.75" hidden="false" customHeight="true" outlineLevel="0" collapsed="false">
      <c r="B12" s="4" t="s">
        <v>22</v>
      </c>
      <c r="C12" s="9" t="str">
        <f aca="false">VLOOKUP(C6, 'Reference Data'!$A$12:$G$15, 2, FALSE())</f>
        <v>3,000–4,000 ft</v>
      </c>
      <c r="E12" s="4" t="s">
        <v>23</v>
      </c>
      <c r="F12" s="9" t="str">
        <f aca="false">VLOOKUP(C6, 'Reference Data'!$A$12:$G$15, 5, FALSE())</f>
        <v>25.6 in (Boone)</v>
      </c>
      <c r="G12" s="7" t="s">
        <v>24</v>
      </c>
    </row>
    <row r="13" customFormat="false" ht="21.75" hidden="false" customHeight="true" outlineLevel="0" collapsed="false">
      <c r="B13" s="4" t="s">
        <v>25</v>
      </c>
      <c r="C13" s="9" t="str">
        <f aca="false">VLOOKUP(C6, 'Reference Data'!$A$12:$G$15, 3, FALSE())</f>
        <v>25 psf</v>
      </c>
      <c r="E13" s="4" t="s">
        <v>26</v>
      </c>
      <c r="F13" s="9" t="str">
        <f aca="false">VLOOKUP(C6, 'Reference Data'!$A$12:$G$15, 6, FALSE())</f>
        <v>31.5°F (Boone)</v>
      </c>
      <c r="G13" s="7" t="s">
        <v>27</v>
      </c>
    </row>
    <row r="14" customFormat="false" ht="21.75" hidden="false" customHeight="true" outlineLevel="0" collapsed="false">
      <c r="B14" s="4" t="s">
        <v>28</v>
      </c>
      <c r="C14" s="9" t="str">
        <f aca="false">VLOOKUP(C6, 'Reference Data'!$A$12:$G$15, 4, FALSE())</f>
        <v>ASCE 7 Site-Specific Analysis (R301.1.3)</v>
      </c>
      <c r="E14" s="4" t="s">
        <v>29</v>
      </c>
      <c r="F14" s="9" t="str">
        <f aca="false">VLOOKUP(C6, 'Reference Data'!$A$12:$G$15, 7, FALSE())</f>
        <v>16.67 in (Boone 1 SE)</v>
      </c>
      <c r="G14" s="7" t="s">
        <v>30</v>
      </c>
    </row>
    <row r="16" customFormat="false" ht="24.75" hidden="false" customHeight="true" outlineLevel="0" collapsed="false">
      <c r="B16" s="3" t="s">
        <v>31</v>
      </c>
      <c r="C16" s="3"/>
      <c r="D16" s="3"/>
      <c r="E16" s="3"/>
      <c r="F16" s="3"/>
      <c r="G16" s="3"/>
    </row>
    <row r="17" customFormat="false" ht="21.75" hidden="false" customHeight="true" outlineLevel="0" collapsed="false">
      <c r="B17" s="4" t="s">
        <v>32</v>
      </c>
      <c r="C17" s="10" t="str">
        <f aca="false">VLOOKUP(C8, 'Reference Data'!$A$19:$D$25, 4, FALSE())</f>
        <v>Highest closing volume of the year</v>
      </c>
      <c r="D17" s="10"/>
      <c r="E17" s="4" t="s">
        <v>33</v>
      </c>
      <c r="F17" s="11" t="n">
        <f aca="false">VLOOKUP(C8, 'Reference Data'!$A$19:$D$25, 2, FALSE())</f>
        <v>209</v>
      </c>
      <c r="G17" s="7" t="s">
        <v>34</v>
      </c>
    </row>
    <row r="18" customFormat="false" ht="21.75" hidden="false" customHeight="true" outlineLevel="0" collapsed="false">
      <c r="B18" s="4"/>
      <c r="E18" s="4" t="s">
        <v>35</v>
      </c>
      <c r="F18" s="12" t="n">
        <f aca="false">VLOOKUP(C8, 'Reference Data'!$A$19:$D$25, 3, FALSE())</f>
        <v>470000</v>
      </c>
      <c r="G18" s="7" t="s">
        <v>36</v>
      </c>
    </row>
  </sheetData>
  <mergeCells count="7">
    <mergeCell ref="A1:G1"/>
    <mergeCell ref="A2:G2"/>
    <mergeCell ref="B4:C4"/>
    <mergeCell ref="E4:G4"/>
    <mergeCell ref="B11:G11"/>
    <mergeCell ref="B16:G16"/>
    <mergeCell ref="C17:D17"/>
  </mergeCells>
  <dataValidations count="3">
    <dataValidation allowBlank="true" errorStyle="stop" operator="between" showDropDown="false" showErrorMessage="false" showInputMessage="false" sqref="C6" type="list">
      <formula1>"Alleghany,Ashe,Watauga,Avery"</formula1>
      <formula2>0</formula2>
    </dataValidation>
    <dataValidation allowBlank="true" errorStyle="stop" operator="between" showDropDown="false" showErrorMessage="false" showInputMessage="false" sqref="C7" type="list">
      <formula1>"Primary Residence,Second Home / Rental"</formula1>
      <formula2>0</formula2>
    </dataValidation>
    <dataValidation allowBlank="true" errorStyle="stop" operator="between" showDropDown="false" showErrorMessage="false" showInputMessage="false" sqref="C8" type="list">
      <formula1>"January,February,March,April,May,June,July"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25"/>
    <col collapsed="false" customWidth="true" hidden="false" outlineLevel="0" max="3" min="3" style="0" width="12"/>
    <col collapsed="false" customWidth="true" hidden="false" outlineLevel="0" max="4" min="4" style="0" width="22"/>
    <col collapsed="false" customWidth="true" hidden="false" outlineLevel="0" max="5" min="5" style="0" width="15"/>
    <col collapsed="false" customWidth="true" hidden="false" outlineLevel="0" max="8" min="6" style="0" width="18"/>
    <col collapsed="false" customWidth="true" hidden="false" outlineLevel="0" max="9" min="9" style="0" width="16"/>
    <col collapsed="false" customWidth="true" hidden="false" outlineLevel="0" max="10" min="10" style="0" width="25"/>
    <col collapsed="false" customWidth="true" hidden="false" outlineLevel="0" max="11" min="11" style="0" width="22"/>
  </cols>
  <sheetData>
    <row r="1" customFormat="false" ht="39.75" hidden="false" customHeight="true" outlineLevel="0" collapsed="false">
      <c r="A1" s="13" t="s">
        <v>37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customFormat="false" ht="19.5" hidden="false" customHeight="true" outlineLevel="0" collapsed="false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customFormat="false" ht="27.75" hidden="false" customHeight="true" outlineLevel="0" collapsed="false">
      <c r="A4" s="14" t="s">
        <v>39</v>
      </c>
      <c r="B4" s="14" t="s">
        <v>40</v>
      </c>
      <c r="C4" s="14" t="s">
        <v>41</v>
      </c>
      <c r="D4" s="14" t="s">
        <v>42</v>
      </c>
      <c r="E4" s="14" t="s">
        <v>43</v>
      </c>
      <c r="F4" s="14" t="s">
        <v>44</v>
      </c>
      <c r="G4" s="14" t="s">
        <v>45</v>
      </c>
      <c r="H4" s="14" t="s">
        <v>46</v>
      </c>
      <c r="I4" s="14" t="s">
        <v>47</v>
      </c>
      <c r="J4" s="14" t="s">
        <v>48</v>
      </c>
      <c r="K4" s="14" t="s">
        <v>49</v>
      </c>
    </row>
    <row r="5" customFormat="false" ht="24" hidden="false" customHeight="true" outlineLevel="0" collapsed="false">
      <c r="A5" s="5" t="s">
        <v>50</v>
      </c>
      <c r="B5" s="5" t="s">
        <v>51</v>
      </c>
      <c r="C5" s="15" t="s">
        <v>52</v>
      </c>
      <c r="D5" s="15" t="s">
        <v>53</v>
      </c>
      <c r="E5" s="15" t="s">
        <v>17</v>
      </c>
      <c r="F5" s="16" t="n">
        <f aca="false">VLOOKUP(C5, 'Reference Data'!$A$5:$D$8, 2, FALSE()) + IF(D5="Second Home / Rental", VLOOKUP(C5, 'Reference Data'!$A$5:$D$8, 2, FALSE())*0.05, 0)</f>
        <v>2374.05</v>
      </c>
      <c r="G5" s="16" t="n">
        <f aca="false">F5/12</f>
        <v>197.8375</v>
      </c>
      <c r="H5" s="17" t="str">
        <f aca="false">VLOOKUP(C5, 'Reference Data'!$A$12:$G$15, 2, FALSE())</f>
        <v>Above 4,000 ft</v>
      </c>
      <c r="I5" s="17" t="str">
        <f aca="false">VLOOKUP(C5, 'Reference Data'!$A$12:$G$15, 3, FALSE())</f>
        <v>35 psf</v>
      </c>
      <c r="J5" s="17" t="str">
        <f aca="false">VLOOKUP(C5, 'Reference Data'!$A$12:$G$15, 4, FALSE())</f>
        <v>Engineer-Stamped Plans &amp; Ice Barrier</v>
      </c>
      <c r="K5" s="17" t="str">
        <f aca="false">VLOOKUP(C5, 'Reference Data'!$A$12:$G$15, 7, FALSE())</f>
        <v>14.0-18.0 in (Grandfather)</v>
      </c>
    </row>
    <row r="6" customFormat="false" ht="24" hidden="false" customHeight="true" outlineLevel="0" collapsed="false">
      <c r="A6" s="5" t="s">
        <v>54</v>
      </c>
      <c r="B6" s="5" t="s">
        <v>55</v>
      </c>
      <c r="C6" s="15" t="s">
        <v>9</v>
      </c>
      <c r="D6" s="15" t="s">
        <v>13</v>
      </c>
      <c r="E6" s="15" t="s">
        <v>56</v>
      </c>
      <c r="F6" s="16" t="n">
        <f aca="false">VLOOKUP(C6, 'Reference Data'!$A$5:$D$8, 2, FALSE()) + IF(D6="Second Home / Rental", VLOOKUP(C6, 'Reference Data'!$A$5:$D$8, 2, FALSE())*0.05, 0)</f>
        <v>2040</v>
      </c>
      <c r="G6" s="16" t="n">
        <f aca="false">F6/12</f>
        <v>170</v>
      </c>
      <c r="H6" s="17" t="str">
        <f aca="false">VLOOKUP(C6, 'Reference Data'!$A$12:$G$15, 2, FALSE())</f>
        <v>3,000–4,000 ft</v>
      </c>
      <c r="I6" s="17" t="str">
        <f aca="false">VLOOKUP(C6, 'Reference Data'!$A$12:$G$15, 3, FALSE())</f>
        <v>25 psf</v>
      </c>
      <c r="J6" s="17" t="str">
        <f aca="false">VLOOKUP(C6, 'Reference Data'!$A$12:$G$15, 4, FALSE())</f>
        <v>ASCE 7 Site-Specific Analysis (R301.1.3)</v>
      </c>
      <c r="K6" s="17" t="str">
        <f aca="false">VLOOKUP(C6, 'Reference Data'!$A$12:$G$15, 7, FALSE())</f>
        <v>16.67 in (Boone 1 SE)</v>
      </c>
    </row>
    <row r="7" customFormat="false" ht="24" hidden="false" customHeight="true" outlineLevel="0" collapsed="false">
      <c r="A7" s="5" t="s">
        <v>57</v>
      </c>
      <c r="B7" s="5" t="s">
        <v>58</v>
      </c>
      <c r="C7" s="15" t="s">
        <v>59</v>
      </c>
      <c r="D7" s="15" t="s">
        <v>13</v>
      </c>
      <c r="E7" s="15" t="s">
        <v>60</v>
      </c>
      <c r="F7" s="16" t="n">
        <f aca="false">VLOOKUP(C7, 'Reference Data'!$A$5:$D$8, 2, FALSE()) + IF(D7="Second Home / Rental", VLOOKUP(C7, 'Reference Data'!$A$5:$D$8, 2, FALSE())*0.05, 0)</f>
        <v>2039</v>
      </c>
      <c r="G7" s="16" t="n">
        <f aca="false">F7/12</f>
        <v>169.916666666667</v>
      </c>
      <c r="H7" s="17" t="str">
        <f aca="false">VLOOKUP(C7, 'Reference Data'!$A$12:$G$15, 2, FALSE())</f>
        <v>3,000–4,000 ft</v>
      </c>
      <c r="I7" s="17" t="str">
        <f aca="false">VLOOKUP(C7, 'Reference Data'!$A$12:$G$15, 3, FALSE())</f>
        <v>25 psf</v>
      </c>
      <c r="J7" s="17" t="str">
        <f aca="false">VLOOKUP(C7, 'Reference Data'!$A$12:$G$15, 4, FALSE())</f>
        <v>ASCE 7 Site-Specific Analysis (R301.1.3)</v>
      </c>
      <c r="K7" s="17" t="str">
        <f aca="false">VLOOKUP(C7, 'Reference Data'!$A$12:$G$15, 7, FALSE())</f>
        <v>17.01 in (Laurel Springs)</v>
      </c>
    </row>
    <row r="8" customFormat="false" ht="24" hidden="false" customHeight="true" outlineLevel="0" collapsed="false">
      <c r="A8" s="5" t="s">
        <v>61</v>
      </c>
      <c r="B8" s="5" t="s">
        <v>62</v>
      </c>
      <c r="C8" s="15" t="s">
        <v>63</v>
      </c>
      <c r="D8" s="15" t="s">
        <v>53</v>
      </c>
      <c r="E8" s="15" t="s">
        <v>64</v>
      </c>
      <c r="F8" s="16" t="n">
        <f aca="false">VLOOKUP(C8, 'Reference Data'!$A$5:$D$8, 2, FALSE()) + IF(D8="Second Home / Rental", VLOOKUP(C8, 'Reference Data'!$A$5:$D$8, 2, FALSE())*0.05, 0)</f>
        <v>1934.1</v>
      </c>
      <c r="G8" s="16" t="n">
        <f aca="false">F8/12</f>
        <v>161.175</v>
      </c>
      <c r="H8" s="17" t="str">
        <f aca="false">VLOOKUP(C8, 'Reference Data'!$A$12:$G$15, 2, FALSE())</f>
        <v>Below 3,000 ft</v>
      </c>
      <c r="I8" s="17" t="str">
        <f aca="false">VLOOKUP(C8, 'Reference Data'!$A$12:$G$15, 3, FALSE())</f>
        <v>15 psf</v>
      </c>
      <c r="J8" s="17" t="str">
        <f aca="false">VLOOKUP(C8, 'Reference Data'!$A$12:$G$15, 4, FALSE())</f>
        <v>Standard NCRC Prescriptive Tables</v>
      </c>
      <c r="K8" s="17" t="str">
        <f aca="false">VLOOKUP(C8, 'Reference Data'!$A$12:$G$15, 7, FALSE())</f>
        <v>~14.0 in (Est. Peak)</v>
      </c>
    </row>
    <row r="9" customFormat="false" ht="24" hidden="false" customHeight="true" outlineLevel="0" collapsed="false">
      <c r="A9" s="5"/>
      <c r="B9" s="5"/>
      <c r="C9" s="15"/>
      <c r="D9" s="15" t="s">
        <v>13</v>
      </c>
      <c r="E9" s="15" t="s">
        <v>56</v>
      </c>
      <c r="F9" s="16" t="str">
        <f aca="false">IFERROR(VLOOKUP(C9, 'Reference Data'!$A$5:$D$8, 2, FALSE()) + IF(D9="Second Home / Rental", VLOOKUP(C9, 'Reference Data'!$A$5:$D$8, 2, FALSE())*0.05, 0), "")</f>
        <v/>
      </c>
      <c r="G9" s="16" t="str">
        <f aca="false">IFERROR(F9/12, "")</f>
        <v/>
      </c>
      <c r="H9" s="17" t="str">
        <f aca="false">IFERROR(VLOOKUP(C9, 'Reference Data'!$A$12:$G$15, 2, FALSE()), "")</f>
        <v/>
      </c>
      <c r="I9" s="17" t="str">
        <f aca="false">IFERROR(VLOOKUP(C9, 'Reference Data'!$A$12:$G$15, 3, FALSE()), "")</f>
        <v/>
      </c>
      <c r="J9" s="17" t="str">
        <f aca="false">IFERROR(VLOOKUP(C9, 'Reference Data'!$A$12:$G$15, 4, FALSE()), "")</f>
        <v/>
      </c>
      <c r="K9" s="17" t="str">
        <f aca="false">IFERROR(VLOOKUP(C9, 'Reference Data'!$A$12:$G$15, 7, FALSE()), "")</f>
        <v/>
      </c>
    </row>
    <row r="10" customFormat="false" ht="24" hidden="false" customHeight="true" outlineLevel="0" collapsed="false">
      <c r="A10" s="5"/>
      <c r="B10" s="5"/>
      <c r="C10" s="15"/>
      <c r="D10" s="15" t="s">
        <v>13</v>
      </c>
      <c r="E10" s="15" t="s">
        <v>56</v>
      </c>
      <c r="F10" s="16" t="str">
        <f aca="false">IFERROR(VLOOKUP(C10, 'Reference Data'!$A$5:$D$8, 2, FALSE()) + IF(D10="Second Home / Rental", VLOOKUP(C10, 'Reference Data'!$A$5:$D$8, 2, FALSE())*0.05, 0), "")</f>
        <v/>
      </c>
      <c r="G10" s="16" t="str">
        <f aca="false">IFERROR(F10/12, "")</f>
        <v/>
      </c>
      <c r="H10" s="17" t="str">
        <f aca="false">IFERROR(VLOOKUP(C10, 'Reference Data'!$A$12:$G$15, 2, FALSE()), "")</f>
        <v/>
      </c>
      <c r="I10" s="17" t="str">
        <f aca="false">IFERROR(VLOOKUP(C10, 'Reference Data'!$A$12:$G$15, 3, FALSE()), "")</f>
        <v/>
      </c>
      <c r="J10" s="17" t="str">
        <f aca="false">IFERROR(VLOOKUP(C10, 'Reference Data'!$A$12:$G$15, 4, FALSE()), "")</f>
        <v/>
      </c>
      <c r="K10" s="17" t="str">
        <f aca="false">IFERROR(VLOOKUP(C10, 'Reference Data'!$A$12:$G$15, 7, FALSE()), "")</f>
        <v/>
      </c>
    </row>
    <row r="11" customFormat="false" ht="24" hidden="false" customHeight="true" outlineLevel="0" collapsed="false">
      <c r="A11" s="5"/>
      <c r="B11" s="5"/>
      <c r="C11" s="15"/>
      <c r="D11" s="15" t="s">
        <v>13</v>
      </c>
      <c r="E11" s="15" t="s">
        <v>56</v>
      </c>
      <c r="F11" s="16" t="str">
        <f aca="false">IFERROR(VLOOKUP(C11, 'Reference Data'!$A$5:$D$8, 2, FALSE()) + IF(D11="Second Home / Rental", VLOOKUP(C11, 'Reference Data'!$A$5:$D$8, 2, FALSE())*0.05, 0), "")</f>
        <v/>
      </c>
      <c r="G11" s="16" t="str">
        <f aca="false">IFERROR(F11/12, "")</f>
        <v/>
      </c>
      <c r="H11" s="17" t="str">
        <f aca="false">IFERROR(VLOOKUP(C11, 'Reference Data'!$A$12:$G$15, 2, FALSE()), "")</f>
        <v/>
      </c>
      <c r="I11" s="17" t="str">
        <f aca="false">IFERROR(VLOOKUP(C11, 'Reference Data'!$A$12:$G$15, 3, FALSE()), "")</f>
        <v/>
      </c>
      <c r="J11" s="17" t="str">
        <f aca="false">IFERROR(VLOOKUP(C11, 'Reference Data'!$A$12:$G$15, 4, FALSE()), "")</f>
        <v/>
      </c>
      <c r="K11" s="17" t="str">
        <f aca="false">IFERROR(VLOOKUP(C11, 'Reference Data'!$A$12:$G$15, 7, FALSE()), "")</f>
        <v/>
      </c>
    </row>
    <row r="12" customFormat="false" ht="24" hidden="false" customHeight="true" outlineLevel="0" collapsed="false">
      <c r="A12" s="5"/>
      <c r="B12" s="5"/>
      <c r="C12" s="15"/>
      <c r="D12" s="15" t="s">
        <v>13</v>
      </c>
      <c r="E12" s="15" t="s">
        <v>56</v>
      </c>
      <c r="F12" s="16" t="str">
        <f aca="false">IFERROR(VLOOKUP(C12, 'Reference Data'!$A$5:$D$8, 2, FALSE()) + IF(D12="Second Home / Rental", VLOOKUP(C12, 'Reference Data'!$A$5:$D$8, 2, FALSE())*0.05, 0), "")</f>
        <v/>
      </c>
      <c r="G12" s="16" t="str">
        <f aca="false">IFERROR(F12/12, "")</f>
        <v/>
      </c>
      <c r="H12" s="17" t="str">
        <f aca="false">IFERROR(VLOOKUP(C12, 'Reference Data'!$A$12:$G$15, 2, FALSE()), "")</f>
        <v/>
      </c>
      <c r="I12" s="17" t="str">
        <f aca="false">IFERROR(VLOOKUP(C12, 'Reference Data'!$A$12:$G$15, 3, FALSE()), "")</f>
        <v/>
      </c>
      <c r="J12" s="17" t="str">
        <f aca="false">IFERROR(VLOOKUP(C12, 'Reference Data'!$A$12:$G$15, 4, FALSE()), "")</f>
        <v/>
      </c>
      <c r="K12" s="17" t="str">
        <f aca="false">IFERROR(VLOOKUP(C12, 'Reference Data'!$A$12:$G$15, 7, FALSE()), "")</f>
        <v/>
      </c>
    </row>
    <row r="13" customFormat="false" ht="24" hidden="false" customHeight="true" outlineLevel="0" collapsed="false">
      <c r="A13" s="5"/>
      <c r="B13" s="5"/>
      <c r="C13" s="15"/>
      <c r="D13" s="15" t="s">
        <v>13</v>
      </c>
      <c r="E13" s="15" t="s">
        <v>56</v>
      </c>
      <c r="F13" s="16" t="str">
        <f aca="false">IFERROR(VLOOKUP(C13, 'Reference Data'!$A$5:$D$8, 2, FALSE()) + IF(D13="Second Home / Rental", VLOOKUP(C13, 'Reference Data'!$A$5:$D$8, 2, FALSE())*0.05, 0), "")</f>
        <v/>
      </c>
      <c r="G13" s="16" t="str">
        <f aca="false">IFERROR(F13/12, "")</f>
        <v/>
      </c>
      <c r="H13" s="17" t="str">
        <f aca="false">IFERROR(VLOOKUP(C13, 'Reference Data'!$A$12:$G$15, 2, FALSE()), "")</f>
        <v/>
      </c>
      <c r="I13" s="17" t="str">
        <f aca="false">IFERROR(VLOOKUP(C13, 'Reference Data'!$A$12:$G$15, 3, FALSE()), "")</f>
        <v/>
      </c>
      <c r="J13" s="17" t="str">
        <f aca="false">IFERROR(VLOOKUP(C13, 'Reference Data'!$A$12:$G$15, 4, FALSE()), "")</f>
        <v/>
      </c>
      <c r="K13" s="17" t="str">
        <f aca="false">IFERROR(VLOOKUP(C13, 'Reference Data'!$A$12:$G$15, 7, FALSE()), "")</f>
        <v/>
      </c>
    </row>
    <row r="14" customFormat="false" ht="24" hidden="false" customHeight="true" outlineLevel="0" collapsed="false">
      <c r="A14" s="5"/>
      <c r="B14" s="5"/>
      <c r="C14" s="15"/>
      <c r="D14" s="15" t="s">
        <v>13</v>
      </c>
      <c r="E14" s="15" t="s">
        <v>56</v>
      </c>
      <c r="F14" s="16" t="str">
        <f aca="false">IFERROR(VLOOKUP(C14, 'Reference Data'!$A$5:$D$8, 2, FALSE()) + IF(D14="Second Home / Rental", VLOOKUP(C14, 'Reference Data'!$A$5:$D$8, 2, FALSE())*0.05, 0), "")</f>
        <v/>
      </c>
      <c r="G14" s="16" t="str">
        <f aca="false">IFERROR(F14/12, "")</f>
        <v/>
      </c>
      <c r="H14" s="17" t="str">
        <f aca="false">IFERROR(VLOOKUP(C14, 'Reference Data'!$A$12:$G$15, 2, FALSE()), "")</f>
        <v/>
      </c>
      <c r="I14" s="17" t="str">
        <f aca="false">IFERROR(VLOOKUP(C14, 'Reference Data'!$A$12:$G$15, 3, FALSE()), "")</f>
        <v/>
      </c>
      <c r="J14" s="17" t="str">
        <f aca="false">IFERROR(VLOOKUP(C14, 'Reference Data'!$A$12:$G$15, 4, FALSE()), "")</f>
        <v/>
      </c>
      <c r="K14" s="17" t="str">
        <f aca="false">IFERROR(VLOOKUP(C14, 'Reference Data'!$A$12:$G$15, 7, FALSE()), "")</f>
        <v/>
      </c>
    </row>
    <row r="15" customFormat="false" ht="24" hidden="false" customHeight="true" outlineLevel="0" collapsed="false">
      <c r="A15" s="5"/>
      <c r="B15" s="5"/>
      <c r="C15" s="15"/>
      <c r="D15" s="15" t="s">
        <v>13</v>
      </c>
      <c r="E15" s="15" t="s">
        <v>56</v>
      </c>
      <c r="F15" s="16" t="str">
        <f aca="false">IFERROR(VLOOKUP(C15, 'Reference Data'!$A$5:$D$8, 2, FALSE()) + IF(D15="Second Home / Rental", VLOOKUP(C15, 'Reference Data'!$A$5:$D$8, 2, FALSE())*0.05, 0), "")</f>
        <v/>
      </c>
      <c r="G15" s="16" t="str">
        <f aca="false">IFERROR(F15/12, "")</f>
        <v/>
      </c>
      <c r="H15" s="17" t="str">
        <f aca="false">IFERROR(VLOOKUP(C15, 'Reference Data'!$A$12:$G$15, 2, FALSE()), "")</f>
        <v/>
      </c>
      <c r="I15" s="17" t="str">
        <f aca="false">IFERROR(VLOOKUP(C15, 'Reference Data'!$A$12:$G$15, 3, FALSE()), "")</f>
        <v/>
      </c>
      <c r="J15" s="17" t="str">
        <f aca="false">IFERROR(VLOOKUP(C15, 'Reference Data'!$A$12:$G$15, 4, FALSE()), "")</f>
        <v/>
      </c>
      <c r="K15" s="17" t="str">
        <f aca="false">IFERROR(VLOOKUP(C15, 'Reference Data'!$A$12:$G$15, 7, FALSE()), "")</f>
        <v/>
      </c>
    </row>
  </sheetData>
  <mergeCells count="2">
    <mergeCell ref="A1:K1"/>
    <mergeCell ref="A2:K2"/>
  </mergeCells>
  <dataValidations count="3">
    <dataValidation allowBlank="true" errorStyle="stop" operator="between" showDropDown="false" showErrorMessage="false" showInputMessage="false" sqref="C5:C15" type="list">
      <formula1>"Alleghany,Ashe,Watauga,Avery"</formula1>
      <formula2>0</formula2>
    </dataValidation>
    <dataValidation allowBlank="true" errorStyle="stop" operator="between" showDropDown="false" showErrorMessage="false" showInputMessage="false" sqref="D5:D15" type="list">
      <formula1>"Primary Residence,Second Home / Rental"</formula1>
      <formula2>0</formula2>
    </dataValidation>
    <dataValidation allowBlank="true" errorStyle="stop" operator="between" showDropDown="false" showErrorMessage="false" showInputMessage="false" sqref="E5:E15" type="list">
      <formula1>"January,February,March,April,May,June,July"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64"/>
    <col collapsed="false" customWidth="true" hidden="false" outlineLevel="0" max="2" min="2" style="0" width="30"/>
    <col collapsed="false" customWidth="true" hidden="false" outlineLevel="0" max="3" min="3" style="0" width="23"/>
    <col collapsed="false" customWidth="true" hidden="false" outlineLevel="0" max="4" min="4" style="0" width="35"/>
    <col collapsed="false" customWidth="true" hidden="false" outlineLevel="0" max="5" min="5" style="0" width="25"/>
    <col collapsed="false" customWidth="true" hidden="false" outlineLevel="0" max="6" min="6" style="0" width="21"/>
    <col collapsed="false" customWidth="true" hidden="false" outlineLevel="0" max="7" min="7" style="0" width="25"/>
  </cols>
  <sheetData>
    <row r="1" customFormat="false" ht="39.75" hidden="false" customHeight="true" outlineLevel="0" collapsed="false">
      <c r="A1" s="13" t="s">
        <v>65</v>
      </c>
      <c r="B1" s="13"/>
      <c r="C1" s="13"/>
      <c r="D1" s="13"/>
      <c r="E1" s="13"/>
      <c r="F1" s="13"/>
      <c r="G1" s="13"/>
    </row>
    <row r="3" customFormat="false" ht="15" hidden="false" customHeight="false" outlineLevel="0" collapsed="false">
      <c r="A3" s="3" t="s">
        <v>66</v>
      </c>
      <c r="B3" s="3"/>
      <c r="C3" s="3"/>
      <c r="D3" s="3"/>
    </row>
    <row r="4" customFormat="false" ht="15" hidden="false" customHeight="false" outlineLevel="0" collapsed="false">
      <c r="A4" s="14" t="s">
        <v>41</v>
      </c>
      <c r="B4" s="14" t="s">
        <v>67</v>
      </c>
      <c r="C4" s="14" t="s">
        <v>68</v>
      </c>
      <c r="D4" s="14" t="s">
        <v>69</v>
      </c>
    </row>
    <row r="5" customFormat="false" ht="19.5" hidden="false" customHeight="true" outlineLevel="0" collapsed="false">
      <c r="A5" s="18" t="s">
        <v>63</v>
      </c>
      <c r="B5" s="19" t="n">
        <v>1842</v>
      </c>
      <c r="C5" s="20" t="n">
        <v>0.045</v>
      </c>
      <c r="D5" s="19" t="n">
        <v>2366</v>
      </c>
    </row>
    <row r="6" customFormat="false" ht="19.5" hidden="false" customHeight="true" outlineLevel="0" collapsed="false">
      <c r="A6" s="18" t="s">
        <v>59</v>
      </c>
      <c r="B6" s="19" t="n">
        <v>2039</v>
      </c>
      <c r="C6" s="20" t="n">
        <v>0.045</v>
      </c>
      <c r="D6" s="19" t="n">
        <v>2366</v>
      </c>
    </row>
    <row r="7" customFormat="false" ht="19.5" hidden="false" customHeight="true" outlineLevel="0" collapsed="false">
      <c r="A7" s="18" t="s">
        <v>9</v>
      </c>
      <c r="B7" s="19" t="n">
        <v>2040</v>
      </c>
      <c r="C7" s="20" t="n">
        <v>0.045</v>
      </c>
      <c r="D7" s="19" t="n">
        <v>2366</v>
      </c>
    </row>
    <row r="8" customFormat="false" ht="19.5" hidden="false" customHeight="true" outlineLevel="0" collapsed="false">
      <c r="A8" s="18" t="s">
        <v>52</v>
      </c>
      <c r="B8" s="19" t="n">
        <v>2261</v>
      </c>
      <c r="C8" s="20" t="n">
        <v>0.009</v>
      </c>
      <c r="D8" s="19" t="n">
        <v>2366</v>
      </c>
    </row>
    <row r="10" customFormat="false" ht="15" hidden="false" customHeight="false" outlineLevel="0" collapsed="false">
      <c r="A10" s="3" t="s">
        <v>70</v>
      </c>
      <c r="B10" s="3"/>
      <c r="C10" s="3"/>
      <c r="D10" s="3"/>
      <c r="E10" s="3"/>
      <c r="F10" s="3"/>
      <c r="G10" s="3"/>
    </row>
    <row r="11" customFormat="false" ht="15" hidden="false" customHeight="false" outlineLevel="0" collapsed="false">
      <c r="A11" s="14" t="s">
        <v>41</v>
      </c>
      <c r="B11" s="14" t="s">
        <v>46</v>
      </c>
      <c r="C11" s="14" t="s">
        <v>71</v>
      </c>
      <c r="D11" s="14" t="s">
        <v>72</v>
      </c>
      <c r="E11" s="14" t="s">
        <v>73</v>
      </c>
      <c r="F11" s="14" t="s">
        <v>74</v>
      </c>
      <c r="G11" s="14" t="s">
        <v>49</v>
      </c>
    </row>
    <row r="12" customFormat="false" ht="24.75" hidden="false" customHeight="true" outlineLevel="0" collapsed="false">
      <c r="A12" s="18" t="s">
        <v>63</v>
      </c>
      <c r="B12" s="21" t="s">
        <v>75</v>
      </c>
      <c r="C12" s="21" t="s">
        <v>76</v>
      </c>
      <c r="D12" s="21" t="s">
        <v>77</v>
      </c>
      <c r="E12" s="21" t="s">
        <v>78</v>
      </c>
      <c r="F12" s="21" t="s">
        <v>79</v>
      </c>
      <c r="G12" s="21" t="s">
        <v>80</v>
      </c>
    </row>
    <row r="13" customFormat="false" ht="24.75" hidden="false" customHeight="true" outlineLevel="0" collapsed="false">
      <c r="A13" s="18" t="s">
        <v>59</v>
      </c>
      <c r="B13" s="21" t="s">
        <v>81</v>
      </c>
      <c r="C13" s="21" t="s">
        <v>82</v>
      </c>
      <c r="D13" s="21" t="s">
        <v>83</v>
      </c>
      <c r="E13" s="21" t="s">
        <v>84</v>
      </c>
      <c r="F13" s="21" t="s">
        <v>85</v>
      </c>
      <c r="G13" s="21" t="s">
        <v>86</v>
      </c>
    </row>
    <row r="14" customFormat="false" ht="24.75" hidden="false" customHeight="true" outlineLevel="0" collapsed="false">
      <c r="A14" s="18" t="s">
        <v>9</v>
      </c>
      <c r="B14" s="21" t="s">
        <v>81</v>
      </c>
      <c r="C14" s="21" t="s">
        <v>82</v>
      </c>
      <c r="D14" s="21" t="s">
        <v>83</v>
      </c>
      <c r="E14" s="21" t="s">
        <v>87</v>
      </c>
      <c r="F14" s="21" t="s">
        <v>88</v>
      </c>
      <c r="G14" s="21" t="s">
        <v>89</v>
      </c>
    </row>
    <row r="15" customFormat="false" ht="24.75" hidden="false" customHeight="true" outlineLevel="0" collapsed="false">
      <c r="A15" s="18" t="s">
        <v>52</v>
      </c>
      <c r="B15" s="21" t="s">
        <v>90</v>
      </c>
      <c r="C15" s="21" t="s">
        <v>91</v>
      </c>
      <c r="D15" s="21" t="s">
        <v>92</v>
      </c>
      <c r="E15" s="21" t="s">
        <v>93</v>
      </c>
      <c r="F15" s="21" t="s">
        <v>94</v>
      </c>
      <c r="G15" s="21" t="s">
        <v>95</v>
      </c>
    </row>
    <row r="17" customFormat="false" ht="15" hidden="false" customHeight="false" outlineLevel="0" collapsed="false">
      <c r="A17" s="3" t="s">
        <v>96</v>
      </c>
      <c r="B17" s="3"/>
      <c r="C17" s="3"/>
      <c r="D17" s="3"/>
    </row>
    <row r="18" customFormat="false" ht="15" hidden="false" customHeight="false" outlineLevel="0" collapsed="false">
      <c r="A18" s="14" t="s">
        <v>97</v>
      </c>
      <c r="B18" s="14" t="s">
        <v>98</v>
      </c>
      <c r="C18" s="14" t="s">
        <v>99</v>
      </c>
      <c r="D18" s="14" t="s">
        <v>100</v>
      </c>
    </row>
    <row r="19" customFormat="false" ht="19.5" hidden="false" customHeight="true" outlineLevel="0" collapsed="false">
      <c r="A19" s="18" t="s">
        <v>64</v>
      </c>
      <c r="B19" s="22" t="n">
        <v>90</v>
      </c>
      <c r="C19" s="19" t="n">
        <v>502500</v>
      </c>
      <c r="D19" s="23" t="s">
        <v>101</v>
      </c>
    </row>
    <row r="20" customFormat="false" ht="19.5" hidden="false" customHeight="true" outlineLevel="0" collapsed="false">
      <c r="A20" s="18" t="s">
        <v>102</v>
      </c>
      <c r="B20" s="22" t="n">
        <v>97</v>
      </c>
      <c r="C20" s="19" t="n">
        <v>460000</v>
      </c>
      <c r="D20" s="23" t="s">
        <v>103</v>
      </c>
    </row>
    <row r="21" customFormat="false" ht="19.5" hidden="false" customHeight="true" outlineLevel="0" collapsed="false">
      <c r="A21" s="18" t="s">
        <v>104</v>
      </c>
      <c r="B21" s="22" t="n">
        <v>113</v>
      </c>
      <c r="C21" s="19" t="n">
        <v>450000</v>
      </c>
      <c r="D21" s="23" t="s">
        <v>105</v>
      </c>
    </row>
    <row r="22" customFormat="false" ht="19.5" hidden="false" customHeight="true" outlineLevel="0" collapsed="false">
      <c r="A22" s="18" t="s">
        <v>56</v>
      </c>
      <c r="B22" s="22" t="n">
        <v>118</v>
      </c>
      <c r="C22" s="19" t="n">
        <v>512500</v>
      </c>
      <c r="D22" s="23" t="s">
        <v>106</v>
      </c>
    </row>
    <row r="23" customFormat="false" ht="19.5" hidden="false" customHeight="true" outlineLevel="0" collapsed="false">
      <c r="A23" s="18" t="s">
        <v>107</v>
      </c>
      <c r="B23" s="22" t="n">
        <v>152</v>
      </c>
      <c r="C23" s="19" t="n">
        <v>482500</v>
      </c>
      <c r="D23" s="23" t="s">
        <v>108</v>
      </c>
    </row>
    <row r="24" customFormat="false" ht="19.5" hidden="false" customHeight="true" outlineLevel="0" collapsed="false">
      <c r="A24" s="18" t="s">
        <v>60</v>
      </c>
      <c r="B24" s="22" t="n">
        <v>171</v>
      </c>
      <c r="C24" s="19" t="n">
        <v>520000</v>
      </c>
      <c r="D24" s="23" t="s">
        <v>109</v>
      </c>
    </row>
    <row r="25" customFormat="false" ht="19.5" hidden="false" customHeight="true" outlineLevel="0" collapsed="false">
      <c r="A25" s="18" t="s">
        <v>17</v>
      </c>
      <c r="B25" s="22" t="n">
        <v>209</v>
      </c>
      <c r="C25" s="19" t="n">
        <v>470000</v>
      </c>
      <c r="D25" s="23" t="s">
        <v>110</v>
      </c>
    </row>
  </sheetData>
  <mergeCells count="4">
    <mergeCell ref="A1:G1"/>
    <mergeCell ref="A3:D3"/>
    <mergeCell ref="A10:G10"/>
    <mergeCell ref="A17:D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2026-08-22T17:50:48Z</dcterms:created>
  <dc:creator>openpyxl</dc:creator>
  <dc:description/>
  <dc:language>en-US</dc:language>
  <cp:lastModifiedBy/>
  <dcterms:modified xsi:type="dcterms:W3CDTF">2026-08-22T17:50:48Z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